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84483c102f5c50e/デスクトップ/"/>
    </mc:Choice>
  </mc:AlternateContent>
  <xr:revisionPtr revIDLastSave="39" documentId="8_{32B30E3A-F178-40B0-8A7E-6942FC6E4669}" xr6:coauthVersionLast="47" xr6:coauthVersionMax="47" xr10:uidLastSave="{4C7E500B-EC07-467A-8C1B-F9E350A7693A}"/>
  <bookViews>
    <workbookView xWindow="-110" yWindow="-110" windowWidth="22780" windowHeight="14540" xr2:uid="{2F6C72C2-8030-4AC8-8B69-F40D8D19C2BF}"/>
  </bookViews>
  <sheets>
    <sheet name="シート" sheetId="1" r:id="rId1"/>
    <sheet name="使い方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23" i="1" s="1"/>
  <c r="E6" i="3"/>
  <c r="E23" i="3"/>
  <c r="E22" i="3"/>
  <c r="E18" i="3"/>
  <c r="E17" i="3"/>
  <c r="E5" i="3"/>
  <c r="B8" i="3" s="1"/>
  <c r="E18" i="1"/>
  <c r="E17" i="1"/>
  <c r="B8" i="1"/>
  <c r="E5" i="1"/>
  <c r="B7" i="1" s="1"/>
  <c r="E22" i="1" l="1"/>
  <c r="E10" i="3"/>
  <c r="B7" i="3"/>
  <c r="E12" i="1"/>
  <c r="E11" i="1"/>
  <c r="E10" i="1"/>
  <c r="E12" i="3" l="1"/>
  <c r="E11" i="3"/>
  <c r="E13" i="1"/>
  <c r="E13" i="3" l="1"/>
  <c r="H8" i="3" s="1"/>
  <c r="H1" i="3" s="1"/>
  <c r="K2" i="1"/>
  <c r="H2" i="1"/>
  <c r="H8" i="1"/>
  <c r="H1" i="1" s="1"/>
  <c r="H4" i="1" l="1"/>
  <c r="N3" i="1" s="1"/>
  <c r="K2" i="3"/>
  <c r="H2" i="3"/>
  <c r="H4" i="3"/>
  <c r="N2" i="1" l="1"/>
  <c r="N5" i="1" s="1"/>
  <c r="N2" i="3"/>
  <c r="N3" i="3"/>
  <c r="N8" i="1" l="1"/>
  <c r="N9" i="1" s="1"/>
  <c r="N5" i="3"/>
  <c r="N8" i="3"/>
  <c r="N9" i="3" s="1"/>
</calcChain>
</file>

<file path=xl/sharedStrings.xml><?xml version="1.0" encoding="utf-8"?>
<sst xmlns="http://schemas.openxmlformats.org/spreadsheetml/2006/main" count="111" uniqueCount="62">
  <si>
    <t>国際レート</t>
    <rPh sb="0" eb="2">
      <t>コクサイ</t>
    </rPh>
    <phoneticPr fontId="2"/>
  </si>
  <si>
    <t>容積計算</t>
    <rPh sb="0" eb="4">
      <t>ヨウセキケイサン</t>
    </rPh>
    <phoneticPr fontId="2"/>
  </si>
  <si>
    <t>関税合計</t>
    <rPh sb="0" eb="4">
      <t>カンゼイゴウケイ</t>
    </rPh>
    <phoneticPr fontId="2"/>
  </si>
  <si>
    <t>PayPal手数料</t>
    <rPh sb="6" eb="9">
      <t>テスウリョウ</t>
    </rPh>
    <phoneticPr fontId="2"/>
  </si>
  <si>
    <t>合計</t>
    <rPh sb="0" eb="2">
      <t>ゴウケイ</t>
    </rPh>
    <phoneticPr fontId="2"/>
  </si>
  <si>
    <t>ラクマート</t>
    <phoneticPr fontId="2"/>
  </si>
  <si>
    <t>**</t>
    <phoneticPr fontId="2"/>
  </si>
  <si>
    <t>消費税</t>
    <rPh sb="0" eb="3">
      <t>ショウヒゼイ</t>
    </rPh>
    <phoneticPr fontId="2"/>
  </si>
  <si>
    <t>手数料合計</t>
    <rPh sb="0" eb="3">
      <t>テスウリョウ</t>
    </rPh>
    <rPh sb="3" eb="5">
      <t>ゴウケイ</t>
    </rPh>
    <phoneticPr fontId="2"/>
  </si>
  <si>
    <t>ラク</t>
    <phoneticPr fontId="2"/>
  </si>
  <si>
    <t>税関</t>
    <rPh sb="0" eb="2">
      <t>ゼイカン</t>
    </rPh>
    <phoneticPr fontId="2"/>
  </si>
  <si>
    <t>何箱</t>
    <rPh sb="0" eb="2">
      <t>ナンハコ</t>
    </rPh>
    <phoneticPr fontId="2"/>
  </si>
  <si>
    <t>税金合計</t>
    <rPh sb="0" eb="4">
      <t>ゼイキンゴウケイ</t>
    </rPh>
    <phoneticPr fontId="2"/>
  </si>
  <si>
    <t>FBA納品送料</t>
    <rPh sb="3" eb="5">
      <t>ノウヒン</t>
    </rPh>
    <rPh sb="5" eb="7">
      <t>ソウリョウ</t>
    </rPh>
    <phoneticPr fontId="2"/>
  </si>
  <si>
    <t>商品</t>
    <rPh sb="0" eb="2">
      <t>ショウヒン</t>
    </rPh>
    <phoneticPr fontId="2"/>
  </si>
  <si>
    <t>何個仕入れ</t>
    <rPh sb="0" eb="2">
      <t>ナンコ</t>
    </rPh>
    <rPh sb="2" eb="4">
      <t>シイ</t>
    </rPh>
    <phoneticPr fontId="2"/>
  </si>
  <si>
    <t>一商品</t>
    <rPh sb="0" eb="3">
      <t>イッショウヒン</t>
    </rPh>
    <phoneticPr fontId="2"/>
  </si>
  <si>
    <t>何元</t>
    <rPh sb="0" eb="2">
      <t>ナンゲン</t>
    </rPh>
    <phoneticPr fontId="2"/>
  </si>
  <si>
    <t>①</t>
    <phoneticPr fontId="2"/>
  </si>
  <si>
    <t>価格(ラク)</t>
    <rPh sb="0" eb="2">
      <t>カカク</t>
    </rPh>
    <phoneticPr fontId="2"/>
  </si>
  <si>
    <t>関税率</t>
    <rPh sb="0" eb="3">
      <t>カンゼイリツ</t>
    </rPh>
    <phoneticPr fontId="2"/>
  </si>
  <si>
    <t>PayPal含めた合計</t>
    <rPh sb="6" eb="7">
      <t>フク</t>
    </rPh>
    <rPh sb="9" eb="11">
      <t>ゴウケイ</t>
    </rPh>
    <phoneticPr fontId="2"/>
  </si>
  <si>
    <t>価格(税関)</t>
    <rPh sb="0" eb="2">
      <t>カカク</t>
    </rPh>
    <rPh sb="3" eb="5">
      <t>ゼイカン</t>
    </rPh>
    <phoneticPr fontId="2"/>
  </si>
  <si>
    <t>オプション費用</t>
    <rPh sb="5" eb="7">
      <t>ヒヨウ</t>
    </rPh>
    <phoneticPr fontId="2"/>
  </si>
  <si>
    <t>関税額</t>
    <rPh sb="0" eb="3">
      <t>カンゼイガク</t>
    </rPh>
    <phoneticPr fontId="2"/>
  </si>
  <si>
    <t>オプション(元)</t>
    <rPh sb="6" eb="7">
      <t>ゲン</t>
    </rPh>
    <phoneticPr fontId="2"/>
  </si>
  <si>
    <t>オプション合計</t>
    <rPh sb="5" eb="7">
      <t>ゴウケイ</t>
    </rPh>
    <phoneticPr fontId="2"/>
  </si>
  <si>
    <t>検品手数料(6%)</t>
    <rPh sb="0" eb="2">
      <t>ケンピン</t>
    </rPh>
    <rPh sb="2" eb="5">
      <t>テスウリョウ</t>
    </rPh>
    <phoneticPr fontId="2"/>
  </si>
  <si>
    <t>代行手数料(5%)</t>
    <rPh sb="0" eb="5">
      <t>ダイコウテスウリョウ</t>
    </rPh>
    <phoneticPr fontId="2"/>
  </si>
  <si>
    <t>中国国内送料</t>
    <rPh sb="0" eb="6">
      <t>チュウゴクコクナイソウリョウ</t>
    </rPh>
    <phoneticPr fontId="2"/>
  </si>
  <si>
    <t>送料(元)</t>
    <rPh sb="0" eb="2">
      <t>ソウリョウ</t>
    </rPh>
    <rPh sb="3" eb="4">
      <t>ゲン</t>
    </rPh>
    <phoneticPr fontId="2"/>
  </si>
  <si>
    <t>日本円(ラク)</t>
    <rPh sb="0" eb="3">
      <t>ニホンエン</t>
    </rPh>
    <phoneticPr fontId="2"/>
  </si>
  <si>
    <t>日本円(税関)</t>
    <rPh sb="0" eb="3">
      <t>ニホンエン</t>
    </rPh>
    <rPh sb="4" eb="6">
      <t>ゼイカン</t>
    </rPh>
    <phoneticPr fontId="2"/>
  </si>
  <si>
    <t>海源DQ船便</t>
    <phoneticPr fontId="2"/>
  </si>
  <si>
    <t>送料レート(元)</t>
    <rPh sb="0" eb="2">
      <t>ソウリョウ</t>
    </rPh>
    <rPh sb="6" eb="7">
      <t>ゲン</t>
    </rPh>
    <phoneticPr fontId="2"/>
  </si>
  <si>
    <t>送料(円) ラク</t>
    <rPh sb="0" eb="2">
      <t>ソウリョウ</t>
    </rPh>
    <rPh sb="3" eb="4">
      <t>エン</t>
    </rPh>
    <phoneticPr fontId="2"/>
  </si>
  <si>
    <t>送料(円) 税関</t>
    <rPh sb="0" eb="2">
      <t>ソウリョウ</t>
    </rPh>
    <rPh sb="3" eb="4">
      <t>エン</t>
    </rPh>
    <rPh sb="6" eb="8">
      <t>ゼイカン</t>
    </rPh>
    <phoneticPr fontId="2"/>
  </si>
  <si>
    <t>ラクマートの右上の為替レートを入力</t>
    <rPh sb="6" eb="8">
      <t>ミギウエ</t>
    </rPh>
    <rPh sb="9" eb="11">
      <t>カワセ</t>
    </rPh>
    <rPh sb="15" eb="17">
      <t>ニュウリョク</t>
    </rPh>
    <phoneticPr fontId="2"/>
  </si>
  <si>
    <t>https://www.customs.go.jp/tetsuzuki/kawase/index.htm</t>
  </si>
  <si>
    <t>税関の為替レート（元）を入力　↓から見れます。</t>
    <rPh sb="0" eb="2">
      <t>ゼイカン</t>
    </rPh>
    <rPh sb="3" eb="5">
      <t>カワセ</t>
    </rPh>
    <rPh sb="9" eb="10">
      <t>ゲン</t>
    </rPh>
    <rPh sb="12" eb="14">
      <t>ニュウリョク</t>
    </rPh>
    <rPh sb="18" eb="19">
      <t>ミ</t>
    </rPh>
    <phoneticPr fontId="2"/>
  </si>
  <si>
    <t>入力自由</t>
    <rPh sb="0" eb="2">
      <t>ニュウリョク</t>
    </rPh>
    <rPh sb="2" eb="4">
      <t>ジユウ</t>
    </rPh>
    <phoneticPr fontId="2"/>
  </si>
  <si>
    <t>箱数を入力</t>
    <rPh sb="0" eb="2">
      <t>ハコスウ</t>
    </rPh>
    <rPh sb="3" eb="5">
      <t>ニュウリョク</t>
    </rPh>
    <phoneticPr fontId="2"/>
  </si>
  <si>
    <t>オプション合計を入力</t>
    <rPh sb="5" eb="7">
      <t>ゴウケイ</t>
    </rPh>
    <rPh sb="8" eb="10">
      <t>ニュウリョク</t>
    </rPh>
    <phoneticPr fontId="2"/>
  </si>
  <si>
    <t>※検品はありの想定で計算しています。</t>
    <rPh sb="1" eb="3">
      <t>ケンピン</t>
    </rPh>
    <rPh sb="7" eb="9">
      <t>ソウテイ</t>
    </rPh>
    <rPh sb="10" eb="12">
      <t>ケイサン</t>
    </rPh>
    <phoneticPr fontId="2"/>
  </si>
  <si>
    <t>中国国内送料を入力（概ね50元くらいで多くて100元くらいです）</t>
    <rPh sb="0" eb="4">
      <t>チュウゴクコクナイ</t>
    </rPh>
    <rPh sb="4" eb="6">
      <t>ソウリョウ</t>
    </rPh>
    <rPh sb="7" eb="9">
      <t>ニュウリョク</t>
    </rPh>
    <rPh sb="10" eb="11">
      <t>オオム</t>
    </rPh>
    <rPh sb="14" eb="15">
      <t>ゲン</t>
    </rPh>
    <rPh sb="19" eb="20">
      <t>オオ</t>
    </rPh>
    <rPh sb="25" eb="26">
      <t>ゲン</t>
    </rPh>
    <phoneticPr fontId="2"/>
  </si>
  <si>
    <t>海原DQ船便のレートを入力</t>
    <rPh sb="0" eb="2">
      <t>ウナバラ</t>
    </rPh>
    <rPh sb="4" eb="6">
      <t>フナビン</t>
    </rPh>
    <rPh sb="11" eb="13">
      <t>ニュウリョク</t>
    </rPh>
    <phoneticPr fontId="2"/>
  </si>
  <si>
    <t>重量</t>
    <rPh sb="0" eb="2">
      <t>ジュウリョウ</t>
    </rPh>
    <phoneticPr fontId="2"/>
  </si>
  <si>
    <t>関税率を入力</t>
    <rPh sb="0" eb="3">
      <t>カンゼイリツ</t>
    </rPh>
    <rPh sb="4" eb="6">
      <t>ニュウリョク</t>
    </rPh>
    <phoneticPr fontId="2"/>
  </si>
  <si>
    <t>最終的に船便を使うので船便前提として作成してあります。</t>
    <rPh sb="0" eb="3">
      <t>サイシュウテキ</t>
    </rPh>
    <rPh sb="4" eb="6">
      <t>フナビン</t>
    </rPh>
    <rPh sb="7" eb="8">
      <t>ツカ</t>
    </rPh>
    <rPh sb="11" eb="13">
      <t>フナビン</t>
    </rPh>
    <rPh sb="13" eb="15">
      <t>ゼンテイ</t>
    </rPh>
    <rPh sb="18" eb="20">
      <t>サクセイ</t>
    </rPh>
    <phoneticPr fontId="2"/>
  </si>
  <si>
    <t>航空便で利益が500円以上でない商品でも船便だと500円以上出る場合があるからです。</t>
    <rPh sb="0" eb="3">
      <t>コウクウビン</t>
    </rPh>
    <rPh sb="4" eb="6">
      <t>リエキ</t>
    </rPh>
    <rPh sb="10" eb="13">
      <t>エンイジョウ</t>
    </rPh>
    <rPh sb="16" eb="18">
      <t>ショウヒン</t>
    </rPh>
    <rPh sb="20" eb="22">
      <t>フナビン</t>
    </rPh>
    <rPh sb="27" eb="30">
      <t>エンイジョウ</t>
    </rPh>
    <rPh sb="30" eb="31">
      <t>デ</t>
    </rPh>
    <rPh sb="32" eb="34">
      <t>バアイ</t>
    </rPh>
    <phoneticPr fontId="2"/>
  </si>
  <si>
    <t>商品の値段を入力</t>
    <rPh sb="0" eb="2">
      <t>ショウヒン</t>
    </rPh>
    <rPh sb="3" eb="5">
      <t>ネダン</t>
    </rPh>
    <rPh sb="6" eb="8">
      <t>ニュウリョク</t>
    </rPh>
    <rPh sb="7" eb="8">
      <t>リョク</t>
    </rPh>
    <phoneticPr fontId="2"/>
  </si>
  <si>
    <t>https://www.customs.go.jp/question2.htm#b</t>
  </si>
  <si>
    <t>↓税関に聞くと教えてくれます。</t>
    <rPh sb="1" eb="3">
      <t>ゼイカン</t>
    </rPh>
    <rPh sb="4" eb="5">
      <t>キ</t>
    </rPh>
    <rPh sb="7" eb="8">
      <t>オシ</t>
    </rPh>
    <phoneticPr fontId="2"/>
  </si>
  <si>
    <t>https://note.com/buppanda_/n/n38a7fa38d68a</t>
  </si>
  <si>
    <t>ダンボールに何個入るのか計算できます。（有料1,980円)↓</t>
    <rPh sb="6" eb="8">
      <t>ナンコ</t>
    </rPh>
    <rPh sb="8" eb="9">
      <t>ハイ</t>
    </rPh>
    <rPh sb="12" eb="14">
      <t>ケイサン</t>
    </rPh>
    <rPh sb="20" eb="22">
      <t>ユウリョウ</t>
    </rPh>
    <rPh sb="27" eb="28">
      <t>エン</t>
    </rPh>
    <phoneticPr fontId="2"/>
  </si>
  <si>
    <t>一個あたりの商品原価</t>
    <rPh sb="0" eb="2">
      <t>イッコ</t>
    </rPh>
    <rPh sb="6" eb="10">
      <t>ショウヒンゲンカ</t>
    </rPh>
    <phoneticPr fontId="2"/>
  </si>
  <si>
    <t>PayPal手数料を含めた一個あたりの商品原価</t>
    <rPh sb="6" eb="9">
      <t>テスウリョウ</t>
    </rPh>
    <rPh sb="10" eb="11">
      <t>フク</t>
    </rPh>
    <rPh sb="13" eb="15">
      <t>イッコ</t>
    </rPh>
    <rPh sb="19" eb="23">
      <t>ショウヒンゲンカ</t>
    </rPh>
    <phoneticPr fontId="2"/>
  </si>
  <si>
    <t>通関手数料</t>
    <rPh sb="0" eb="2">
      <t>ツウカン</t>
    </rPh>
    <rPh sb="2" eb="5">
      <t>テスウリョウ</t>
    </rPh>
    <phoneticPr fontId="2"/>
  </si>
  <si>
    <t>梱包サイズ</t>
    <rPh sb="0" eb="2">
      <t>コンポウ</t>
    </rPh>
    <phoneticPr fontId="2"/>
  </si>
  <si>
    <t>緑色のみ記入してください。</t>
    <rPh sb="0" eb="2">
      <t>ミドリイロ</t>
    </rPh>
    <rPh sb="4" eb="6">
      <t>キニュウ</t>
    </rPh>
    <phoneticPr fontId="2"/>
  </si>
  <si>
    <t>ラクマートは160サイズが多いので160サイズ採用</t>
    <rPh sb="13" eb="14">
      <t>オオ</t>
    </rPh>
    <rPh sb="23" eb="25">
      <t>サイヨウ</t>
    </rPh>
    <phoneticPr fontId="2"/>
  </si>
  <si>
    <t>160サイズに何個</t>
    <rPh sb="7" eb="9">
      <t>ナンコ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</si>
</sst>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&quot;¥&quot;#,##0_);[Red]\(&quot;¥&quot;#,##0\)"/>
    <numFmt numFmtId="177" formatCode="[$¥-804]#,##0.00_);[Red]\([$¥-804]#,##0.00\)"/>
    <numFmt numFmtId="178" formatCode="&quot;¥&quot;#,##0.00_);[Red]\(&quot;¥&quot;#,##0.00\)"/>
    <numFmt numFmtId="179" formatCode="[$¥-804]#,##0_);[Red]\([$¥-804]#,##0\)"/>
    <numFmt numFmtId="180" formatCode="[$¥-804]#,##0.00;[$¥-804]\-#,##0.00"/>
    <numFmt numFmtId="181" formatCode="0.0%"/>
    <numFmt numFmtId="182" formatCode="[$¥-804]#,##0;[Red][$¥-804]#,##0"/>
  </numFmts>
  <fonts count="6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sz val="8"/>
      <color theme="1"/>
      <name val="Hiragino Kaku Gothic ProN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FF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0" borderId="4" xfId="0" applyBorder="1"/>
    <xf numFmtId="0" fontId="0" fillId="2" borderId="5" xfId="0" applyFill="1" applyBorder="1"/>
    <xf numFmtId="176" fontId="0" fillId="0" borderId="5" xfId="0" applyNumberFormat="1" applyBorder="1"/>
    <xf numFmtId="0" fontId="0" fillId="2" borderId="6" xfId="0" applyFill="1" applyBorder="1"/>
    <xf numFmtId="0" fontId="0" fillId="0" borderId="5" xfId="0" applyBorder="1"/>
    <xf numFmtId="177" fontId="0" fillId="3" borderId="5" xfId="0" applyNumberFormat="1" applyFill="1" applyBorder="1"/>
    <xf numFmtId="0" fontId="0" fillId="0" borderId="7" xfId="0" applyBorder="1"/>
    <xf numFmtId="0" fontId="0" fillId="3" borderId="8" xfId="0" applyFill="1" applyBorder="1"/>
    <xf numFmtId="178" fontId="0" fillId="0" borderId="5" xfId="0" applyNumberFormat="1" applyBorder="1"/>
    <xf numFmtId="179" fontId="0" fillId="0" borderId="6" xfId="0" applyNumberFormat="1" applyBorder="1"/>
    <xf numFmtId="0" fontId="0" fillId="0" borderId="9" xfId="0" applyBorder="1"/>
    <xf numFmtId="0" fontId="0" fillId="3" borderId="10" xfId="0" applyFill="1" applyBorder="1"/>
    <xf numFmtId="0" fontId="0" fillId="2" borderId="11" xfId="0" applyFill="1" applyBorder="1"/>
    <xf numFmtId="0" fontId="0" fillId="0" borderId="12" xfId="0" applyBorder="1"/>
    <xf numFmtId="0" fontId="0" fillId="0" borderId="11" xfId="0" applyBorder="1"/>
    <xf numFmtId="179" fontId="0" fillId="0" borderId="13" xfId="0" applyNumberFormat="1" applyBorder="1"/>
    <xf numFmtId="176" fontId="0" fillId="0" borderId="6" xfId="0" applyNumberFormat="1" applyBorder="1"/>
    <xf numFmtId="0" fontId="0" fillId="0" borderId="13" xfId="0" applyBorder="1"/>
    <xf numFmtId="0" fontId="0" fillId="2" borderId="14" xfId="0" applyFill="1" applyBorder="1"/>
    <xf numFmtId="0" fontId="0" fillId="0" borderId="10" xfId="0" applyBorder="1"/>
    <xf numFmtId="177" fontId="0" fillId="0" borderId="13" xfId="0" applyNumberFormat="1" applyBorder="1"/>
    <xf numFmtId="0" fontId="0" fillId="0" borderId="14" xfId="0" applyBorder="1"/>
    <xf numFmtId="180" fontId="0" fillId="3" borderId="14" xfId="0" applyNumberFormat="1" applyFill="1" applyBorder="1"/>
    <xf numFmtId="176" fontId="0" fillId="0" borderId="14" xfId="0" applyNumberFormat="1" applyBorder="1"/>
    <xf numFmtId="181" fontId="0" fillId="3" borderId="5" xfId="1" applyNumberFormat="1" applyFont="1" applyFill="1" applyBorder="1" applyAlignment="1"/>
    <xf numFmtId="179" fontId="0" fillId="0" borderId="5" xfId="0" applyNumberFormat="1" applyBorder="1"/>
    <xf numFmtId="0" fontId="0" fillId="3" borderId="5" xfId="0" applyFill="1" applyBorder="1"/>
    <xf numFmtId="177" fontId="0" fillId="0" borderId="5" xfId="0" applyNumberFormat="1" applyBorder="1"/>
    <xf numFmtId="179" fontId="0" fillId="0" borderId="0" xfId="0" applyNumberFormat="1"/>
    <xf numFmtId="177" fontId="0" fillId="0" borderId="0" xfId="0" applyNumberFormat="1"/>
    <xf numFmtId="180" fontId="0" fillId="3" borderId="5" xfId="0" applyNumberFormat="1" applyFill="1" applyBorder="1"/>
    <xf numFmtId="182" fontId="0" fillId="0" borderId="5" xfId="0" applyNumberFormat="1" applyBorder="1"/>
    <xf numFmtId="179" fontId="0" fillId="0" borderId="5" xfId="0" applyNumberFormat="1" applyBorder="1" applyAlignment="1">
      <alignment horizontal="right"/>
    </xf>
    <xf numFmtId="0" fontId="0" fillId="4" borderId="0" xfId="0" applyFill="1"/>
    <xf numFmtId="0" fontId="3" fillId="4" borderId="0" xfId="0" applyFont="1" applyFill="1"/>
    <xf numFmtId="0" fontId="4" fillId="0" borderId="9" xfId="0" applyFont="1" applyBorder="1"/>
    <xf numFmtId="0" fontId="5" fillId="0" borderId="0" xfId="0" applyFont="1"/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31751</xdr:rowOff>
    </xdr:from>
    <xdr:to>
      <xdr:col>2</xdr:col>
      <xdr:colOff>2882900</xdr:colOff>
      <xdr:row>1</xdr:row>
      <xdr:rowOff>9491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44797D5-69CD-570A-5206-4600CEF265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0650" y="31751"/>
          <a:ext cx="2159000" cy="212690"/>
        </a:xfrm>
        <a:prstGeom prst="rect">
          <a:avLst/>
        </a:prstGeom>
      </xdr:spPr>
    </xdr:pic>
    <xdr:clientData/>
  </xdr:twoCellAnchor>
  <xdr:twoCellAnchor editAs="oneCell">
    <xdr:from>
      <xdr:col>5</xdr:col>
      <xdr:colOff>57150</xdr:colOff>
      <xdr:row>21</xdr:row>
      <xdr:rowOff>50801</xdr:rowOff>
    </xdr:from>
    <xdr:to>
      <xdr:col>7</xdr:col>
      <xdr:colOff>419100</xdr:colOff>
      <xdr:row>24</xdr:row>
      <xdr:rowOff>22231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4973951B-B949-2A45-36A3-73C5F5386C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7500" y="4984751"/>
          <a:ext cx="5746750" cy="67628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60D08-9911-4FC3-A630-DE5822C760AD}">
  <dimension ref="A1:N24"/>
  <sheetViews>
    <sheetView tabSelected="1" workbookViewId="0">
      <selection activeCell="D4" sqref="D4"/>
    </sheetView>
  </sheetViews>
  <sheetFormatPr defaultRowHeight="18"/>
  <cols>
    <col min="1" max="1" width="15.08203125" customWidth="1"/>
    <col min="2" max="2" width="10.33203125" customWidth="1"/>
    <col min="4" max="4" width="15.75" customWidth="1"/>
    <col min="5" max="5" width="11.33203125" customWidth="1"/>
    <col min="7" max="7" width="16" customWidth="1"/>
    <col min="8" max="8" width="11.58203125" customWidth="1"/>
    <col min="10" max="10" width="11.83203125" customWidth="1"/>
    <col min="11" max="11" width="10" bestFit="1" customWidth="1"/>
    <col min="13" max="13" width="15.83203125" customWidth="1"/>
    <col min="14" max="14" width="12.1640625" customWidth="1"/>
  </cols>
  <sheetData>
    <row r="1" spans="1:14" ht="18.5" thickBot="1">
      <c r="A1" s="1" t="s">
        <v>0</v>
      </c>
      <c r="B1" s="1"/>
      <c r="D1" s="2" t="s">
        <v>1</v>
      </c>
      <c r="E1" s="3"/>
      <c r="F1" s="4"/>
      <c r="G1" s="5" t="s">
        <v>2</v>
      </c>
      <c r="H1" s="6">
        <f>H8</f>
        <v>0</v>
      </c>
      <c r="J1" s="5" t="s">
        <v>3</v>
      </c>
      <c r="K1" s="5"/>
      <c r="M1" s="5" t="s">
        <v>4</v>
      </c>
      <c r="N1" s="7"/>
    </row>
    <row r="2" spans="1:14" ht="18.5" thickBot="1">
      <c r="A2" s="8" t="s">
        <v>5</v>
      </c>
      <c r="B2" s="9"/>
      <c r="D2" s="10" t="s">
        <v>58</v>
      </c>
      <c r="E2" s="11" t="s">
        <v>6</v>
      </c>
      <c r="F2" s="4"/>
      <c r="G2" s="5" t="s">
        <v>7</v>
      </c>
      <c r="H2" s="6">
        <f>(B8+E13+E18+E23)*0.1</f>
        <v>0</v>
      </c>
      <c r="J2" s="8" t="s">
        <v>8</v>
      </c>
      <c r="K2" s="12">
        <f>(B7+E13+E17+E22)*0.04</f>
        <v>0</v>
      </c>
      <c r="M2" s="8" t="s">
        <v>9</v>
      </c>
      <c r="N2" s="13">
        <f>B7++E13+E17+E22+H4</f>
        <v>1650</v>
      </c>
    </row>
    <row r="3" spans="1:14" ht="18.5" thickBot="1">
      <c r="A3" s="8" t="s">
        <v>10</v>
      </c>
      <c r="B3" s="9"/>
      <c r="D3" s="14" t="s">
        <v>61</v>
      </c>
      <c r="E3" s="15">
        <v>0</v>
      </c>
      <c r="F3" s="4"/>
      <c r="G3" s="16" t="s">
        <v>57</v>
      </c>
      <c r="H3" s="6">
        <v>1650</v>
      </c>
      <c r="J3" s="17"/>
      <c r="K3" s="17"/>
      <c r="M3" s="18" t="s">
        <v>10</v>
      </c>
      <c r="N3" s="19">
        <f>B8+E13+E18+E23+H4</f>
        <v>1650</v>
      </c>
    </row>
    <row r="4" spans="1:14" ht="18.5" thickBot="1">
      <c r="D4" s="14" t="s">
        <v>11</v>
      </c>
      <c r="E4" s="15">
        <v>0</v>
      </c>
      <c r="G4" s="16" t="s">
        <v>12</v>
      </c>
      <c r="H4" s="6">
        <f>H1+H2+H3</f>
        <v>1650</v>
      </c>
      <c r="J4" s="5" t="s">
        <v>13</v>
      </c>
      <c r="K4" s="20">
        <v>0</v>
      </c>
      <c r="M4" s="18"/>
      <c r="N4" s="21"/>
    </row>
    <row r="5" spans="1:14" ht="18.5" thickBot="1">
      <c r="A5" s="22" t="s">
        <v>14</v>
      </c>
      <c r="B5" s="22"/>
      <c r="D5" s="14" t="s">
        <v>15</v>
      </c>
      <c r="E5" s="23">
        <f>E3*E4</f>
        <v>0</v>
      </c>
      <c r="M5" s="18" t="s">
        <v>16</v>
      </c>
      <c r="N5" s="24" t="e">
        <f>N2/E5</f>
        <v>#DIV/0!</v>
      </c>
    </row>
    <row r="6" spans="1:14" ht="18.5" thickBot="1">
      <c r="A6" s="25" t="s">
        <v>17</v>
      </c>
      <c r="B6" s="26">
        <v>0</v>
      </c>
      <c r="D6" s="14" t="s">
        <v>46</v>
      </c>
      <c r="E6" s="23">
        <f>E4*24.65</f>
        <v>0</v>
      </c>
      <c r="G6" s="5" t="s">
        <v>18</v>
      </c>
      <c r="H6" s="5"/>
    </row>
    <row r="7" spans="1:14" ht="18.5" thickBot="1">
      <c r="A7" s="25" t="s">
        <v>19</v>
      </c>
      <c r="B7" s="27">
        <f>B2*B6*E5</f>
        <v>0</v>
      </c>
      <c r="G7" s="8" t="s">
        <v>20</v>
      </c>
      <c r="H7" s="28">
        <v>0.09</v>
      </c>
      <c r="M7" s="5" t="s">
        <v>21</v>
      </c>
      <c r="N7" s="5"/>
    </row>
    <row r="8" spans="1:14" ht="18.5" thickBot="1">
      <c r="A8" s="25" t="s">
        <v>22</v>
      </c>
      <c r="B8" s="27">
        <f>B3*B6*E5</f>
        <v>0</v>
      </c>
      <c r="D8" s="5" t="s">
        <v>23</v>
      </c>
      <c r="E8" s="5"/>
      <c r="G8" s="8" t="s">
        <v>24</v>
      </c>
      <c r="H8" s="12">
        <f>(B8+E13+E18)*H7</f>
        <v>0</v>
      </c>
      <c r="M8" s="8" t="s">
        <v>4</v>
      </c>
      <c r="N8" s="29">
        <f>N2+K2</f>
        <v>1650</v>
      </c>
    </row>
    <row r="9" spans="1:14" ht="18.5" thickBot="1">
      <c r="D9" s="8" t="s">
        <v>25</v>
      </c>
      <c r="E9" s="30">
        <v>2.5</v>
      </c>
      <c r="M9" s="8" t="s">
        <v>16</v>
      </c>
      <c r="N9" s="31" t="e">
        <f>N8/E5</f>
        <v>#DIV/0!</v>
      </c>
    </row>
    <row r="10" spans="1:14" ht="18.5" thickBot="1">
      <c r="D10" s="8" t="s">
        <v>26</v>
      </c>
      <c r="E10" s="29">
        <f>B2*E9*E5</f>
        <v>0</v>
      </c>
      <c r="N10" s="32"/>
    </row>
    <row r="11" spans="1:14" ht="18.5" thickBot="1">
      <c r="D11" s="8" t="s">
        <v>27</v>
      </c>
      <c r="E11" s="6">
        <f>B7*0.06</f>
        <v>0</v>
      </c>
    </row>
    <row r="12" spans="1:14" ht="18.5" thickBot="1">
      <c r="D12" s="8" t="s">
        <v>28</v>
      </c>
      <c r="E12" s="6">
        <f>B7*0.05</f>
        <v>0</v>
      </c>
      <c r="N12" s="32"/>
    </row>
    <row r="13" spans="1:14" ht="18.5" thickBot="1">
      <c r="D13" s="8" t="s">
        <v>26</v>
      </c>
      <c r="E13" s="29">
        <f>E10+E11+E12</f>
        <v>0</v>
      </c>
      <c r="N13" s="33"/>
    </row>
    <row r="14" spans="1:14" ht="18.5" thickBot="1"/>
    <row r="15" spans="1:14" ht="18.5" thickBot="1">
      <c r="D15" s="5" t="s">
        <v>29</v>
      </c>
      <c r="E15" s="5"/>
    </row>
    <row r="16" spans="1:14" ht="18.5" thickBot="1">
      <c r="D16" s="8" t="s">
        <v>30</v>
      </c>
      <c r="E16" s="34"/>
    </row>
    <row r="17" spans="4:5" ht="18.5" thickBot="1">
      <c r="D17" s="8" t="s">
        <v>31</v>
      </c>
      <c r="E17" s="35">
        <f>E16*B2</f>
        <v>0</v>
      </c>
    </row>
    <row r="18" spans="4:5" ht="18.5" thickBot="1">
      <c r="D18" s="8" t="s">
        <v>32</v>
      </c>
      <c r="E18" s="36">
        <f>E16*B3</f>
        <v>0</v>
      </c>
    </row>
    <row r="19" spans="4:5" ht="18.5" thickBot="1">
      <c r="D19" s="8"/>
      <c r="E19" s="31"/>
    </row>
    <row r="20" spans="4:5" ht="18.5" thickBot="1">
      <c r="D20" s="5" t="s">
        <v>33</v>
      </c>
      <c r="E20" s="5"/>
    </row>
    <row r="21" spans="4:5" ht="18.5" thickBot="1">
      <c r="D21" s="8" t="s">
        <v>34</v>
      </c>
      <c r="E21" s="34">
        <v>8</v>
      </c>
    </row>
    <row r="22" spans="4:5" ht="18.5" thickBot="1">
      <c r="D22" s="8" t="s">
        <v>35</v>
      </c>
      <c r="E22" s="6">
        <f>(B2*E21*E6)</f>
        <v>0</v>
      </c>
    </row>
    <row r="23" spans="4:5" ht="18.5" thickBot="1">
      <c r="D23" s="8" t="s">
        <v>36</v>
      </c>
      <c r="E23" s="6">
        <f>(B3*E21*E6)</f>
        <v>0</v>
      </c>
    </row>
    <row r="24" spans="4:5" ht="18.5" thickBot="1">
      <c r="D24" s="8"/>
      <c r="E24" s="6"/>
    </row>
  </sheetData>
  <phoneticPr fontId="2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2BDDD-945D-4F88-B341-4784BFF7F3EA}">
  <dimension ref="A1:O24"/>
  <sheetViews>
    <sheetView topLeftCell="C1" workbookViewId="0">
      <selection activeCell="D4" sqref="D4"/>
    </sheetView>
  </sheetViews>
  <sheetFormatPr defaultRowHeight="18"/>
  <cols>
    <col min="1" max="1" width="15.08203125" customWidth="1"/>
    <col min="2" max="2" width="10.33203125" customWidth="1"/>
    <col min="3" max="3" width="50.9140625" customWidth="1"/>
    <col min="4" max="4" width="15.75" customWidth="1"/>
    <col min="5" max="5" width="11.33203125" customWidth="1"/>
    <col min="6" max="6" width="54.6640625" customWidth="1"/>
    <col min="7" max="7" width="16" customWidth="1"/>
    <col min="8" max="8" width="11.58203125" customWidth="1"/>
    <col min="9" max="9" width="20.33203125" customWidth="1"/>
    <col min="10" max="10" width="11.83203125" customWidth="1"/>
    <col min="11" max="11" width="10" bestFit="1" customWidth="1"/>
    <col min="12" max="12" width="24.6640625" customWidth="1"/>
    <col min="13" max="13" width="15.83203125" customWidth="1"/>
    <col min="14" max="14" width="12.1640625" customWidth="1"/>
  </cols>
  <sheetData>
    <row r="1" spans="1:15" ht="18.5" thickBot="1">
      <c r="A1" s="1" t="s">
        <v>0</v>
      </c>
      <c r="B1" s="1"/>
      <c r="D1" s="2" t="s">
        <v>1</v>
      </c>
      <c r="E1" s="3"/>
      <c r="F1" s="4"/>
      <c r="G1" s="5" t="s">
        <v>2</v>
      </c>
      <c r="H1" s="6">
        <f>H8</f>
        <v>2384.9279999999999</v>
      </c>
      <c r="J1" s="5" t="s">
        <v>3</v>
      </c>
      <c r="K1" s="5"/>
      <c r="M1" s="5" t="s">
        <v>4</v>
      </c>
      <c r="N1" s="7"/>
    </row>
    <row r="2" spans="1:15" ht="18.5" thickBot="1">
      <c r="A2" s="8" t="s">
        <v>5</v>
      </c>
      <c r="B2" s="9">
        <v>20.22</v>
      </c>
      <c r="C2" t="s">
        <v>37</v>
      </c>
      <c r="D2" s="10" t="s">
        <v>58</v>
      </c>
      <c r="E2" s="11" t="s">
        <v>6</v>
      </c>
      <c r="F2" s="4" t="s">
        <v>40</v>
      </c>
      <c r="G2" s="5" t="s">
        <v>7</v>
      </c>
      <c r="H2" s="6">
        <f>(B8+E13+E18+E23)*0.1</f>
        <v>5725.12</v>
      </c>
      <c r="J2" s="8" t="s">
        <v>8</v>
      </c>
      <c r="K2" s="12">
        <f>(B7+E13+E17+E22)*0.04</f>
        <v>2394.0479999999998</v>
      </c>
      <c r="M2" s="8" t="s">
        <v>9</v>
      </c>
      <c r="N2" s="13">
        <f>B7++E13+E17+E22+H4</f>
        <v>69611.247999999992</v>
      </c>
    </row>
    <row r="3" spans="1:15" ht="18.5" thickBot="1">
      <c r="A3" s="8" t="s">
        <v>10</v>
      </c>
      <c r="B3" s="9">
        <v>19.22</v>
      </c>
      <c r="C3" t="s">
        <v>39</v>
      </c>
      <c r="D3" s="14" t="s">
        <v>61</v>
      </c>
      <c r="E3" s="15">
        <v>10</v>
      </c>
      <c r="F3" s="4" t="s">
        <v>60</v>
      </c>
      <c r="G3" s="16" t="s">
        <v>57</v>
      </c>
      <c r="H3" s="6">
        <v>1650</v>
      </c>
      <c r="J3" s="17"/>
      <c r="K3" s="17"/>
      <c r="M3" s="18" t="s">
        <v>10</v>
      </c>
      <c r="N3" s="19">
        <f>B8+E13+E18+E23+H4</f>
        <v>67011.247999999992</v>
      </c>
    </row>
    <row r="4" spans="1:15" ht="18.5" thickBot="1">
      <c r="C4" t="s">
        <v>38</v>
      </c>
      <c r="D4" s="14" t="s">
        <v>11</v>
      </c>
      <c r="E4" s="15">
        <v>10</v>
      </c>
      <c r="F4" t="s">
        <v>41</v>
      </c>
      <c r="G4" s="16" t="s">
        <v>12</v>
      </c>
      <c r="H4" s="6">
        <f>H1+H2+H3</f>
        <v>9760.0479999999989</v>
      </c>
      <c r="J4" s="5" t="s">
        <v>13</v>
      </c>
      <c r="K4" s="20">
        <v>0</v>
      </c>
      <c r="M4" s="18"/>
      <c r="N4" s="21"/>
    </row>
    <row r="5" spans="1:15" ht="18.5" thickBot="1">
      <c r="A5" s="22" t="s">
        <v>14</v>
      </c>
      <c r="B5" s="22"/>
      <c r="D5" s="14" t="s">
        <v>15</v>
      </c>
      <c r="E5" s="23">
        <f>E3*E4</f>
        <v>100</v>
      </c>
      <c r="F5" t="s">
        <v>54</v>
      </c>
      <c r="M5" s="18" t="s">
        <v>16</v>
      </c>
      <c r="N5" s="24">
        <f>N2/E5</f>
        <v>696.11247999999989</v>
      </c>
      <c r="O5" t="s">
        <v>55</v>
      </c>
    </row>
    <row r="6" spans="1:15" ht="18.5" thickBot="1">
      <c r="A6" s="25" t="s">
        <v>17</v>
      </c>
      <c r="B6" s="26">
        <v>10</v>
      </c>
      <c r="C6" t="s">
        <v>50</v>
      </c>
      <c r="D6" s="39" t="s">
        <v>46</v>
      </c>
      <c r="E6" s="23">
        <f>E4*20</f>
        <v>200</v>
      </c>
      <c r="F6" t="s">
        <v>53</v>
      </c>
      <c r="G6" s="5" t="s">
        <v>18</v>
      </c>
      <c r="H6" s="5"/>
    </row>
    <row r="7" spans="1:15" ht="18.5" thickBot="1">
      <c r="A7" s="25" t="s">
        <v>19</v>
      </c>
      <c r="B7" s="27">
        <f>B2*B6*E5</f>
        <v>20220</v>
      </c>
      <c r="G7" s="8" t="s">
        <v>20</v>
      </c>
      <c r="H7" s="28">
        <v>0.09</v>
      </c>
      <c r="I7" t="s">
        <v>47</v>
      </c>
      <c r="M7" s="5" t="s">
        <v>21</v>
      </c>
      <c r="N7" s="5"/>
    </row>
    <row r="8" spans="1:15" ht="18.5" thickBot="1">
      <c r="A8" s="25" t="s">
        <v>22</v>
      </c>
      <c r="B8" s="27">
        <f>B3*B6*E5</f>
        <v>19220</v>
      </c>
      <c r="D8" s="5" t="s">
        <v>23</v>
      </c>
      <c r="E8" s="5"/>
      <c r="G8" s="8" t="s">
        <v>24</v>
      </c>
      <c r="H8" s="12">
        <f>(B8+E13+E18)*H7</f>
        <v>2384.9279999999999</v>
      </c>
      <c r="I8" t="s">
        <v>52</v>
      </c>
      <c r="M8" s="8" t="s">
        <v>4</v>
      </c>
      <c r="N8" s="29">
        <f>N2+K2</f>
        <v>72005.295999999988</v>
      </c>
    </row>
    <row r="9" spans="1:15" ht="18.5" thickBot="1">
      <c r="D9" s="8" t="s">
        <v>25</v>
      </c>
      <c r="E9" s="30">
        <v>2.5</v>
      </c>
      <c r="F9" t="s">
        <v>42</v>
      </c>
      <c r="I9" s="40" t="s">
        <v>51</v>
      </c>
      <c r="M9" s="8" t="s">
        <v>16</v>
      </c>
      <c r="N9" s="31">
        <f>N8/E5</f>
        <v>720.05295999999987</v>
      </c>
      <c r="O9" t="s">
        <v>56</v>
      </c>
    </row>
    <row r="10" spans="1:15" ht="18.5" thickBot="1">
      <c r="D10" s="8" t="s">
        <v>26</v>
      </c>
      <c r="E10" s="29">
        <f>B2*E9*E5</f>
        <v>5055</v>
      </c>
      <c r="N10" s="32"/>
    </row>
    <row r="11" spans="1:15" ht="18.5" thickBot="1">
      <c r="D11" s="8" t="s">
        <v>27</v>
      </c>
      <c r="E11" s="6">
        <f>B7*0.06</f>
        <v>1213.2</v>
      </c>
      <c r="F11" t="s">
        <v>43</v>
      </c>
    </row>
    <row r="12" spans="1:15" ht="18.5" thickBot="1">
      <c r="A12" s="38" t="s">
        <v>59</v>
      </c>
      <c r="B12" s="37"/>
      <c r="C12" s="37"/>
      <c r="D12" s="8" t="s">
        <v>28</v>
      </c>
      <c r="E12" s="6">
        <f>B7*0.05</f>
        <v>1011</v>
      </c>
      <c r="N12" s="32"/>
    </row>
    <row r="13" spans="1:15" ht="18.5" thickBot="1">
      <c r="A13" s="37" t="s">
        <v>48</v>
      </c>
      <c r="B13" s="37"/>
      <c r="C13" s="37"/>
      <c r="D13" s="8" t="s">
        <v>26</v>
      </c>
      <c r="E13" s="29">
        <f>E10+E11+E12</f>
        <v>7279.2</v>
      </c>
      <c r="N13" s="33"/>
    </row>
    <row r="14" spans="1:15" ht="18.5" thickBot="1">
      <c r="A14" s="37" t="s">
        <v>49</v>
      </c>
      <c r="B14" s="37"/>
      <c r="C14" s="37"/>
    </row>
    <row r="15" spans="1:15" ht="18.5" thickBot="1">
      <c r="D15" s="5" t="s">
        <v>29</v>
      </c>
      <c r="E15" s="5"/>
    </row>
    <row r="16" spans="1:15" ht="18.5" thickBot="1">
      <c r="D16" s="8" t="s">
        <v>30</v>
      </c>
      <c r="E16" s="34"/>
      <c r="F16" t="s">
        <v>44</v>
      </c>
    </row>
    <row r="17" spans="4:6" ht="18.5" thickBot="1">
      <c r="D17" s="8" t="s">
        <v>31</v>
      </c>
      <c r="E17" s="35">
        <f>E16*B2</f>
        <v>0</v>
      </c>
    </row>
    <row r="18" spans="4:6" ht="18.5" thickBot="1">
      <c r="D18" s="8" t="s">
        <v>32</v>
      </c>
      <c r="E18" s="36">
        <f>E16*B3</f>
        <v>0</v>
      </c>
    </row>
    <row r="19" spans="4:6" ht="18.5" thickBot="1">
      <c r="D19" s="8"/>
      <c r="E19" s="31"/>
    </row>
    <row r="20" spans="4:6" ht="18.5" thickBot="1">
      <c r="D20" s="5" t="s">
        <v>33</v>
      </c>
      <c r="E20" s="5"/>
    </row>
    <row r="21" spans="4:6" ht="18.5" thickBot="1">
      <c r="D21" s="8" t="s">
        <v>34</v>
      </c>
      <c r="E21" s="34">
        <v>8</v>
      </c>
      <c r="F21" t="s">
        <v>45</v>
      </c>
    </row>
    <row r="22" spans="4:6" ht="18.5" thickBot="1">
      <c r="D22" s="8" t="s">
        <v>35</v>
      </c>
      <c r="E22" s="6">
        <f>(B2*E21*E6)</f>
        <v>32352</v>
      </c>
    </row>
    <row r="23" spans="4:6" ht="18.5" thickBot="1">
      <c r="D23" s="8" t="s">
        <v>36</v>
      </c>
      <c r="E23" s="6">
        <f>(B3*E21*E6)</f>
        <v>30752</v>
      </c>
    </row>
    <row r="24" spans="4:6" ht="18.5" thickBot="1">
      <c r="D24" s="8"/>
      <c r="E24" s="6"/>
    </row>
  </sheetData>
  <phoneticPr fontId="2"/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シート</vt:lpstr>
      <vt:lpstr>使い方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清水雄貴</dc:creator>
  <cp:lastModifiedBy>清水 雄貴</cp:lastModifiedBy>
  <dcterms:created xsi:type="dcterms:W3CDTF">2022-12-28T15:38:38Z</dcterms:created>
  <dcterms:modified xsi:type="dcterms:W3CDTF">2023-08-02T14:01:40Z</dcterms:modified>
</cp:coreProperties>
</file>